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Z:\ENVIRONNEMENT new\Etudes\2020_note intéret énergétique\"/>
    </mc:Choice>
  </mc:AlternateContent>
  <xr:revisionPtr revIDLastSave="0" documentId="13_ncr:1_{263BC5C2-EB29-4D34-807C-C08BE8612B4F}" xr6:coauthVersionLast="45" xr6:coauthVersionMax="45" xr10:uidLastSave="{00000000-0000-0000-0000-000000000000}"/>
  <bookViews>
    <workbookView xWindow="-120" yWindow="-120" windowWidth="20730" windowHeight="11160" xr2:uid="{53AB66EE-9991-494C-8A11-B90995A501C9}"/>
  </bookViews>
  <sheets>
    <sheet name="Caculs" sheetId="1" r:id="rId1"/>
  </sheets>
  <definedNames>
    <definedName name="_xlnm.Print_Area" localSheetId="0">Caculs!$A$1:$T$49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4" i="1" l="1"/>
  <c r="D15" i="1" s="1"/>
  <c r="D16" i="1" s="1"/>
  <c r="D17" i="1" s="1"/>
  <c r="D29" i="1" l="1"/>
  <c r="S33" i="1"/>
  <c r="F30" i="1" s="1"/>
  <c r="L33" i="1"/>
  <c r="F39" i="1" s="1"/>
  <c r="T33" i="1"/>
  <c r="F37" i="1" s="1"/>
  <c r="M33" i="1"/>
  <c r="K33" i="1"/>
  <c r="F40" i="1" s="1"/>
  <c r="D21" i="1"/>
  <c r="R33" i="1"/>
  <c r="F36" i="1" s="1"/>
  <c r="O33" i="1"/>
  <c r="P33" i="1"/>
  <c r="F34" i="1" s="1"/>
  <c r="Q33" i="1"/>
  <c r="F35" i="1" s="1"/>
  <c r="D25" i="1"/>
  <c r="F38" i="1"/>
  <c r="F33" i="1"/>
  <c r="N33" i="1"/>
  <c r="D22" i="1"/>
  <c r="G39" i="1" l="1"/>
  <c r="G44" i="1"/>
  <c r="G43" i="1"/>
  <c r="G46" i="1"/>
  <c r="G45" i="1"/>
  <c r="G35" i="1"/>
  <c r="G37" i="1"/>
  <c r="G38" i="1"/>
  <c r="G36" i="1"/>
  <c r="D19" i="1"/>
  <c r="G34" i="1"/>
  <c r="G40" i="1"/>
  <c r="G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tc={0C775B9D-1A6C-4C98-A060-4ED5A8122EF7}</author>
    <author>tc={5FBF3946-5B96-4AFE-AF60-17C78590C8FE}</author>
  </authors>
  <commentList>
    <comment ref="C11" authorId="0" shapeId="0" xr:uid="{0C775B9D-1A6C-4C98-A060-4ED5A8122EF7}">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Il faudrait préciser si c'est le nombre d'heure de fonctionnement équivalent à pleine puissance ou le nombre d'heure ou la centrale fonctionne (même à faible puissance) je pense que c'est le nombre d'heure équivalent pleine puissance</t>
        </r>
      </text>
    </comment>
    <comment ref="D14" authorId="1" shapeId="0" xr:uid="{5FBF3946-5B96-4AFE-AF60-17C78590C8FE}">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erreur le calcul PMB n'intègre pas le rendement PMB =QgH j'enlève la case I14  et calcule la Pinstallée en dessous</t>
        </r>
      </text>
    </comment>
  </commentList>
</comments>
</file>

<file path=xl/sharedStrings.xml><?xml version="1.0" encoding="utf-8"?>
<sst xmlns="http://schemas.openxmlformats.org/spreadsheetml/2006/main" count="82" uniqueCount="76">
  <si>
    <t>kW</t>
  </si>
  <si>
    <t>nombre d'heure de fonctionnement</t>
  </si>
  <si>
    <t>h</t>
  </si>
  <si>
    <t>personnes</t>
  </si>
  <si>
    <t>pétrole</t>
  </si>
  <si>
    <t>charbon</t>
  </si>
  <si>
    <t xml:space="preserve">équivalent à la consommation annuelle de  </t>
  </si>
  <si>
    <t>facteur de charge</t>
  </si>
  <si>
    <t>rendement de l'installation</t>
  </si>
  <si>
    <t>chute brute</t>
  </si>
  <si>
    <t>puissance maximale nette</t>
  </si>
  <si>
    <t>m</t>
  </si>
  <si>
    <t>m3/s</t>
  </si>
  <si>
    <t>kW livrée sur le réseau</t>
  </si>
  <si>
    <t>avec un rendement théorique de</t>
  </si>
  <si>
    <t>puissance maximale brute</t>
  </si>
  <si>
    <t>de l'année</t>
  </si>
  <si>
    <t>soit un fonctionnement</t>
  </si>
  <si>
    <t>production moyenne sur une année</t>
  </si>
  <si>
    <t>production moyenne</t>
  </si>
  <si>
    <t>kW répartie sur l'année</t>
  </si>
  <si>
    <t xml:space="preserve">taux de charge de </t>
  </si>
  <si>
    <t>hydroélectricité</t>
  </si>
  <si>
    <t>centrale charbon</t>
  </si>
  <si>
    <t>centrale gaz</t>
  </si>
  <si>
    <t>groupes thermiques</t>
  </si>
  <si>
    <t>Bruhl</t>
  </si>
  <si>
    <t>solaire</t>
  </si>
  <si>
    <t>solaire thermique</t>
  </si>
  <si>
    <t>photovoltaïque</t>
  </si>
  <si>
    <t>géothermie</t>
  </si>
  <si>
    <t>éolien</t>
  </si>
  <si>
    <t>nucléaire</t>
  </si>
  <si>
    <t>Savacool</t>
  </si>
  <si>
    <t>MOYENNE</t>
  </si>
  <si>
    <t>MWh</t>
  </si>
  <si>
    <t>photovoltaique</t>
  </si>
  <si>
    <t>gaz</t>
  </si>
  <si>
    <t>émission</t>
  </si>
  <si>
    <t>ADEME</t>
  </si>
  <si>
    <t>fioul - pétrole</t>
  </si>
  <si>
    <t>éolien terrestre</t>
  </si>
  <si>
    <t>La page de calcul ci-dessous propose de renseigner quelques données de base sur la centrale hydroélectrique étudiée et permet de calculer un ensemble de données énergétiques permettant de valoriser la production électrique de cette centrale. Ces données peuvent ensuite être utilisées dans les dossiers d'autorisation pour mettre en avant les atouts énergétique de la centrale.</t>
  </si>
  <si>
    <t>Que faut-il remplir ?</t>
  </si>
  <si>
    <t>La production d'énergie sur la centrale</t>
  </si>
  <si>
    <t>puissance disponible installée</t>
  </si>
  <si>
    <t>Base Carbone</t>
  </si>
  <si>
    <t xml:space="preserve">la centrale hydroélectrique emet sur une année : </t>
  </si>
  <si>
    <t>MWh annuel</t>
  </si>
  <si>
    <t>Pour produire ses</t>
  </si>
  <si>
    <t>tonnes de charbon</t>
  </si>
  <si>
    <t>m3 de gaz naturel</t>
  </si>
  <si>
    <t>mazout</t>
  </si>
  <si>
    <t>g</t>
  </si>
  <si>
    <t>m3</t>
  </si>
  <si>
    <t>gaz naturel</t>
  </si>
  <si>
    <t>litre</t>
  </si>
  <si>
    <t>pellet de bois</t>
  </si>
  <si>
    <t>tonnes de pellet de bois</t>
  </si>
  <si>
    <t>la cellule</t>
  </si>
  <si>
    <t>les cellules</t>
  </si>
  <si>
    <t>est à renseigner par le producteur</t>
  </si>
  <si>
    <t>sont calculées automatiquement</t>
  </si>
  <si>
    <t>évitement sur une année</t>
  </si>
  <si>
    <r>
      <t>gC0</t>
    </r>
    <r>
      <rPr>
        <b/>
        <vertAlign val="subscript"/>
        <sz val="11"/>
        <color theme="1"/>
        <rFont val="Calibri"/>
        <family val="2"/>
        <scheme val="minor"/>
      </rPr>
      <t>2</t>
    </r>
    <r>
      <rPr>
        <b/>
        <sz val="11"/>
        <color theme="1"/>
        <rFont val="Calibri"/>
        <family val="2"/>
        <scheme val="minor"/>
      </rPr>
      <t>/kWh</t>
    </r>
  </si>
  <si>
    <t>Comparaison avec les autres énergies renouvelables</t>
  </si>
  <si>
    <r>
      <t>en TCO</t>
    </r>
    <r>
      <rPr>
        <b/>
        <vertAlign val="subscript"/>
        <sz val="11"/>
        <color theme="1"/>
        <rFont val="Calibri"/>
        <family val="2"/>
        <scheme val="minor"/>
      </rPr>
      <t>2</t>
    </r>
  </si>
  <si>
    <r>
      <t>TCO</t>
    </r>
    <r>
      <rPr>
        <vertAlign val="subscript"/>
        <sz val="11"/>
        <color theme="1"/>
        <rFont val="Calibri"/>
        <family val="2"/>
        <scheme val="minor"/>
      </rPr>
      <t>2</t>
    </r>
  </si>
  <si>
    <r>
      <t>Pour produire la même quantité d'énergie annuelle, les autres source de production d'électricité auraient émis plus de CO</t>
    </r>
    <r>
      <rPr>
        <vertAlign val="subscript"/>
        <sz val="11"/>
        <color theme="1"/>
        <rFont val="Calibri"/>
        <family val="2"/>
        <scheme val="minor"/>
      </rPr>
      <t>2</t>
    </r>
    <r>
      <rPr>
        <sz val="11"/>
        <color theme="1"/>
        <rFont val="Calibri"/>
        <family val="2"/>
        <scheme val="minor"/>
      </rPr>
      <t>. La centrale a donc permis d'éviter l'émission d'une quantité non négligeable de CO</t>
    </r>
    <r>
      <rPr>
        <vertAlign val="subscript"/>
        <sz val="11"/>
        <color theme="1"/>
        <rFont val="Calibri"/>
        <family val="2"/>
        <scheme val="minor"/>
      </rPr>
      <t>2</t>
    </r>
    <r>
      <rPr>
        <sz val="11"/>
        <color theme="1"/>
        <rFont val="Calibri"/>
        <family val="2"/>
        <scheme val="minor"/>
      </rPr>
      <t>.</t>
    </r>
  </si>
  <si>
    <t>Quantité consommée</t>
  </si>
  <si>
    <t>Evitement permis par la centrale sur une année</t>
  </si>
  <si>
    <t>litres de mazout</t>
  </si>
  <si>
    <t>pour produire 1 kWh d'électricité, il faut</t>
  </si>
  <si>
    <t>Ministère</t>
  </si>
  <si>
    <r>
      <t>Compilation des valeurs utilisées pour comparer les émissions de C0</t>
    </r>
    <r>
      <rPr>
        <b/>
        <vertAlign val="subscript"/>
        <sz val="11"/>
        <color theme="1"/>
        <rFont val="Calibri"/>
        <family val="2"/>
        <scheme val="minor"/>
      </rPr>
      <t>2</t>
    </r>
    <r>
      <rPr>
        <b/>
        <sz val="11"/>
        <color theme="1"/>
        <rFont val="Calibri"/>
        <family val="2"/>
        <scheme val="minor"/>
      </rPr>
      <t xml:space="preserve"> des différentes production d'énergie</t>
    </r>
  </si>
  <si>
    <t>débit turbiné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</si>
</sst>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 _€"/>
    <numFmt numFmtId="167" formatCode="#,##0.0"/>
  </numFmts>
  <fonts count="6" x14ac:knownFonts="1">
    <font>
      <sz val="11"/>
      <color theme="1"/>
      <name val="Calibri"/>
      <family val="2"/>
      <scheme val="minor"/>
    </font>
    <font>
      <sz val="11"/>
      <name val="Calibri"/>
      <family val="2"/>
      <scheme val="minor"/>
    </font>
    <font>
      <b/>
      <sz val="11"/>
      <color theme="1"/>
      <name val="Calibri"/>
      <family val="2"/>
      <scheme val="minor"/>
    </font>
    <font>
      <b/>
      <sz val="11"/>
      <color rgb="FFFF0000"/>
      <name val="Calibri"/>
      <family val="2"/>
      <scheme val="minor"/>
    </font>
    <font>
      <b/>
      <vertAlign val="subscript"/>
      <sz val="11"/>
      <color theme="1"/>
      <name val="Calibri"/>
      <family val="2"/>
      <scheme val="minor"/>
    </font>
    <font>
      <vertAlign val="subscript"/>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0" fillId="3" borderId="0" xfId="0" applyFill="1"/>
    <xf numFmtId="0" fontId="0" fillId="0" borderId="0" xfId="0" applyFill="1"/>
    <xf numFmtId="0" fontId="1" fillId="0" borderId="0" xfId="0" applyFont="1" applyAlignment="1">
      <alignment horizontal="right"/>
    </xf>
    <xf numFmtId="1" fontId="0" fillId="3" borderId="0" xfId="0" applyNumberFormat="1" applyFill="1"/>
    <xf numFmtId="0" fontId="0" fillId="0" borderId="0" xfId="0" applyAlignment="1">
      <alignment horizontal="right"/>
    </xf>
    <xf numFmtId="165" fontId="0" fillId="0" borderId="0" xfId="0" applyNumberFormat="1" applyFill="1"/>
    <xf numFmtId="0" fontId="0" fillId="0" borderId="1" xfId="0" applyBorder="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166" fontId="0" fillId="0" borderId="1" xfId="0" applyNumberFormat="1" applyBorder="1" applyAlignment="1">
      <alignment horizontal="center" vertical="center"/>
    </xf>
    <xf numFmtId="0" fontId="2" fillId="0" borderId="1" xfId="0" applyFont="1" applyFill="1" applyBorder="1"/>
    <xf numFmtId="0" fontId="2" fillId="0" borderId="1" xfId="0" applyFont="1" applyBorder="1" applyAlignment="1">
      <alignment horizontal="center" vertical="center" textRotation="45" wrapText="1"/>
    </xf>
    <xf numFmtId="0" fontId="2" fillId="4" borderId="1" xfId="0" applyFont="1" applyFill="1" applyBorder="1" applyAlignment="1">
      <alignment horizontal="center" vertical="center" textRotation="45" wrapText="1"/>
    </xf>
    <xf numFmtId="0" fontId="2" fillId="2" borderId="1" xfId="0" applyFont="1" applyFill="1" applyBorder="1" applyAlignment="1">
      <alignment horizontal="center" vertical="center" textRotation="45" wrapText="1"/>
    </xf>
    <xf numFmtId="0" fontId="0" fillId="4" borderId="1" xfId="0" applyFill="1" applyBorder="1"/>
    <xf numFmtId="0" fontId="2" fillId="0" borderId="3" xfId="0" applyFont="1" applyBorder="1"/>
    <xf numFmtId="166"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0" fontId="0" fillId="0" borderId="1" xfId="0"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9" fontId="0" fillId="3" borderId="1" xfId="0" applyNumberFormat="1" applyFill="1" applyBorder="1"/>
    <xf numFmtId="164" fontId="0" fillId="3" borderId="1" xfId="0" applyNumberFormat="1" applyFill="1" applyBorder="1"/>
    <xf numFmtId="167" fontId="0" fillId="3" borderId="1" xfId="0" applyNumberFormat="1" applyFill="1" applyBorder="1"/>
    <xf numFmtId="165" fontId="0" fillId="3" borderId="1" xfId="0" applyNumberFormat="1" applyFill="1" applyBorder="1"/>
    <xf numFmtId="2" fontId="0" fillId="3" borderId="1" xfId="0" applyNumberFormat="1" applyFill="1" applyBorder="1"/>
    <xf numFmtId="0" fontId="3" fillId="0" borderId="0" xfId="0" applyFont="1"/>
    <xf numFmtId="0" fontId="0" fillId="5" borderId="0" xfId="0" applyFill="1" applyAlignment="1">
      <alignment horizontal="left" vertical="top" wrapText="1"/>
    </xf>
    <xf numFmtId="0" fontId="0" fillId="5" borderId="0" xfId="0" applyFill="1" applyAlignment="1">
      <alignment horizontal="right"/>
    </xf>
    <xf numFmtId="0" fontId="2" fillId="0" borderId="4" xfId="0" applyFont="1" applyFill="1" applyBorder="1"/>
    <xf numFmtId="0" fontId="0" fillId="0" borderId="0" xfId="0" applyFill="1" applyBorder="1"/>
    <xf numFmtId="0" fontId="0" fillId="6" borderId="1" xfId="0" applyFill="1" applyBorder="1"/>
    <xf numFmtId="0" fontId="0" fillId="7" borderId="1" xfId="0" applyFill="1" applyBorder="1"/>
    <xf numFmtId="2" fontId="0" fillId="0" borderId="0" xfId="0" applyNumberFormat="1"/>
    <xf numFmtId="0" fontId="0" fillId="0" borderId="5" xfId="0" applyFill="1" applyBorder="1"/>
    <xf numFmtId="0" fontId="0" fillId="0" borderId="3" xfId="0" applyFill="1" applyBorder="1"/>
    <xf numFmtId="167" fontId="0" fillId="3" borderId="0" xfId="0" applyNumberFormat="1" applyFill="1"/>
    <xf numFmtId="0" fontId="0" fillId="6" borderId="0" xfId="0" applyFill="1"/>
    <xf numFmtId="3" fontId="0" fillId="6" borderId="1" xfId="0" applyNumberFormat="1" applyFill="1" applyBorder="1"/>
    <xf numFmtId="2" fontId="0" fillId="6" borderId="0" xfId="0" applyNumberFormat="1" applyFill="1"/>
    <xf numFmtId="0" fontId="0" fillId="0" borderId="0" xfId="0" applyAlignment="1">
      <alignment horizontal="right" vertical="top"/>
    </xf>
    <xf numFmtId="0" fontId="2" fillId="2" borderId="1" xfId="0" applyFont="1" applyFill="1" applyBorder="1" applyAlignment="1">
      <alignment horizontal="center"/>
    </xf>
    <xf numFmtId="0" fontId="2" fillId="2" borderId="1" xfId="0" applyFont="1" applyFill="1" applyBorder="1" applyAlignment="1">
      <alignment horizontal="left"/>
    </xf>
    <xf numFmtId="0" fontId="2" fillId="2" borderId="0" xfId="0" applyFont="1" applyFill="1" applyAlignment="1">
      <alignment horizontal="center"/>
    </xf>
    <xf numFmtId="3" fontId="0" fillId="3" borderId="3" xfId="0" applyNumberFormat="1" applyFill="1" applyBorder="1"/>
    <xf numFmtId="3" fontId="0" fillId="3" borderId="1" xfId="0" applyNumberFormat="1" applyFill="1" applyBorder="1"/>
    <xf numFmtId="167" fontId="0" fillId="6" borderId="1" xfId="0" applyNumberFormat="1" applyFill="1" applyBorder="1"/>
    <xf numFmtId="0" fontId="0" fillId="0" borderId="0" xfId="0" applyAlignment="1">
      <alignment horizontal="left" vertical="top" wrapText="1"/>
    </xf>
    <xf numFmtId="0" fontId="0" fillId="0" borderId="0" xfId="0" applyAlignment="1">
      <alignment horizontal="right" vertical="top" wrapText="1"/>
    </xf>
    <xf numFmtId="0" fontId="2" fillId="8" borderId="1" xfId="0" applyFont="1" applyFill="1" applyBorder="1"/>
    <xf numFmtId="166" fontId="2" fillId="8" borderId="1" xfId="0" applyNumberFormat="1" applyFont="1" applyFill="1" applyBorder="1" applyAlignment="1">
      <alignment horizontal="center" vertical="center"/>
    </xf>
    <xf numFmtId="1" fontId="2" fillId="8" borderId="1" xfId="0" applyNumberFormat="1" applyFont="1" applyFill="1" applyBorder="1" applyAlignment="1">
      <alignment horizontal="center" vertical="center"/>
    </xf>
    <xf numFmtId="0" fontId="2" fillId="0" borderId="0" xfId="0" applyFont="1"/>
    <xf numFmtId="0" fontId="2" fillId="0" borderId="0" xfId="0" applyFont="1" applyAlignment="1">
      <alignment horizontal="left" vertical="top" wrapText="1"/>
    </xf>
    <xf numFmtId="0" fontId="0" fillId="0" borderId="0" xfId="0" applyAlignment="1">
      <alignment horizontal="center" vertical="center" wrapText="1"/>
    </xf>
    <xf numFmtId="0" fontId="0" fillId="0" borderId="2" xfId="0"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urélie Rollier-Sigallet" id="{AAE9A06C-B8C3-4B56-811E-0537CCAB5479}" userId="Aurélie Rollier-Sigallet"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20-08-26T06:42:57.55" personId="{AAE9A06C-B8C3-4B56-811E-0537CCAB5479}" id="{0C775B9D-1A6C-4C98-A060-4ED5A8122EF7}">
    <text>Il faudrait préciser si c'est le nombre d'heure de fonctionnement équivalent à pleine puissance ou le nombre d'heure ou la centrale fonctionne (même à faible puissance) je pense que c'est le nombre d'heure équivalent pleine puissance</text>
  </threadedComment>
  <threadedComment ref="D14" dT="2020-08-26T06:44:18.98" personId="{AAE9A06C-B8C3-4B56-811E-0537CCAB5479}" id="{5FBF3946-5B96-4AFE-AF60-17C78590C8FE}">
    <text>erreur le calcul PMB n'intègre pas le rendement PMB =QgH j'enlève la case I14  et calcule la Pinstallée en dessous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67637-315D-47DE-AA80-836EE0D19F23}">
  <sheetPr>
    <pageSetUpPr fitToPage="1"/>
  </sheetPr>
  <dimension ref="A1:T49"/>
  <sheetViews>
    <sheetView tabSelected="1" topLeftCell="A19" zoomScaleNormal="100" workbookViewId="0">
      <selection activeCell="B11" sqref="B11"/>
    </sheetView>
  </sheetViews>
  <sheetFormatPr baseColWidth="10" defaultRowHeight="15" x14ac:dyDescent="0.25"/>
  <cols>
    <col min="1" max="1" width="18.85546875" customWidth="1"/>
    <col min="3" max="3" width="12.5703125" customWidth="1"/>
    <col min="5" max="5" width="13" customWidth="1"/>
    <col min="7" max="7" width="23.5703125" bestFit="1" customWidth="1"/>
    <col min="8" max="8" width="30.5703125" bestFit="1" customWidth="1"/>
    <col min="9" max="9" width="12.42578125" customWidth="1"/>
    <col min="10" max="10" width="11.85546875" customWidth="1"/>
  </cols>
  <sheetData>
    <row r="1" spans="1:11" x14ac:dyDescent="0.25">
      <c r="A1" s="54" t="s">
        <v>42</v>
      </c>
      <c r="B1" s="54"/>
      <c r="C1" s="54"/>
      <c r="D1" s="54"/>
      <c r="E1" s="54"/>
      <c r="F1" s="54"/>
      <c r="G1" s="54"/>
      <c r="H1" s="54"/>
      <c r="I1" s="54"/>
      <c r="J1" s="54"/>
      <c r="K1" s="54"/>
    </row>
    <row r="2" spans="1:11" x14ac:dyDescent="0.25">
      <c r="A2" s="54"/>
      <c r="B2" s="54"/>
      <c r="C2" s="54"/>
      <c r="D2" s="54"/>
      <c r="E2" s="54"/>
      <c r="F2" s="54"/>
      <c r="G2" s="54"/>
      <c r="H2" s="54"/>
      <c r="I2" s="54"/>
      <c r="J2" s="54"/>
      <c r="K2" s="54"/>
    </row>
    <row r="3" spans="1:11" x14ac:dyDescent="0.25">
      <c r="A3" s="54"/>
      <c r="B3" s="54"/>
      <c r="C3" s="54"/>
      <c r="D3" s="54"/>
      <c r="E3" s="54"/>
      <c r="F3" s="54"/>
      <c r="G3" s="54"/>
      <c r="H3" s="54"/>
      <c r="I3" s="54"/>
      <c r="J3" s="54"/>
      <c r="K3" s="54"/>
    </row>
    <row r="4" spans="1:11" x14ac:dyDescent="0.25">
      <c r="A4" s="48"/>
      <c r="B4" s="48"/>
      <c r="C4" s="48"/>
      <c r="D4" s="48"/>
      <c r="E4" s="48"/>
      <c r="F4" s="48"/>
      <c r="G4" s="48"/>
      <c r="H4" s="48"/>
      <c r="I4" s="48"/>
      <c r="J4" s="48"/>
      <c r="K4" s="48"/>
    </row>
    <row r="5" spans="1:11" x14ac:dyDescent="0.25">
      <c r="A5" s="21" t="s">
        <v>43</v>
      </c>
      <c r="B5" s="41" t="s">
        <v>59</v>
      </c>
      <c r="C5" s="38"/>
      <c r="D5" t="s">
        <v>61</v>
      </c>
      <c r="F5" s="20"/>
      <c r="G5" s="20"/>
      <c r="H5" s="20"/>
      <c r="I5" s="20"/>
      <c r="J5" s="20"/>
      <c r="K5" s="20"/>
    </row>
    <row r="6" spans="1:11" x14ac:dyDescent="0.25">
      <c r="A6" s="20"/>
      <c r="B6" s="49" t="s">
        <v>60</v>
      </c>
      <c r="C6" s="1"/>
      <c r="D6" t="s">
        <v>62</v>
      </c>
      <c r="F6" s="20"/>
      <c r="G6" s="20"/>
      <c r="H6" s="28"/>
      <c r="I6" s="20"/>
      <c r="J6" s="20"/>
      <c r="K6" s="20"/>
    </row>
    <row r="7" spans="1:11" x14ac:dyDescent="0.25">
      <c r="A7" s="20"/>
      <c r="B7" s="20"/>
      <c r="C7" s="2"/>
      <c r="F7" s="20"/>
      <c r="G7" s="20"/>
      <c r="H7" s="20"/>
      <c r="I7" s="20"/>
      <c r="J7" s="20"/>
      <c r="K7" s="20"/>
    </row>
    <row r="8" spans="1:11" x14ac:dyDescent="0.25">
      <c r="A8" s="27" t="s">
        <v>44</v>
      </c>
    </row>
    <row r="9" spans="1:11" x14ac:dyDescent="0.25">
      <c r="B9" s="3" t="s">
        <v>9</v>
      </c>
      <c r="C9" s="32">
        <v>10.3</v>
      </c>
      <c r="D9" t="s">
        <v>11</v>
      </c>
    </row>
    <row r="10" spans="1:11" x14ac:dyDescent="0.25">
      <c r="B10" s="3" t="s">
        <v>75</v>
      </c>
      <c r="C10" s="32">
        <v>25</v>
      </c>
      <c r="D10" t="s">
        <v>12</v>
      </c>
      <c r="H10" s="2"/>
    </row>
    <row r="11" spans="1:11" x14ac:dyDescent="0.25">
      <c r="C11" s="29" t="s">
        <v>1</v>
      </c>
      <c r="D11" s="39">
        <v>4150</v>
      </c>
      <c r="E11" t="s">
        <v>2</v>
      </c>
    </row>
    <row r="12" spans="1:11" x14ac:dyDescent="0.25">
      <c r="C12" s="5" t="s">
        <v>17</v>
      </c>
      <c r="D12" s="22">
        <f>D11/8760</f>
        <v>0.47374429223744291</v>
      </c>
      <c r="E12" t="s">
        <v>16</v>
      </c>
    </row>
    <row r="13" spans="1:11" x14ac:dyDescent="0.25">
      <c r="C13" s="5"/>
      <c r="D13" s="2"/>
    </row>
    <row r="14" spans="1:11" x14ac:dyDescent="0.25">
      <c r="C14" s="3" t="s">
        <v>15</v>
      </c>
      <c r="D14" s="23">
        <f>C10*C9*9.81</f>
        <v>2526.0750000000003</v>
      </c>
      <c r="E14" t="s">
        <v>0</v>
      </c>
    </row>
    <row r="15" spans="1:11" x14ac:dyDescent="0.25">
      <c r="C15" s="3" t="s">
        <v>45</v>
      </c>
      <c r="D15" s="23">
        <f>I15*D14</f>
        <v>1768.2525000000001</v>
      </c>
      <c r="E15" t="s">
        <v>0</v>
      </c>
      <c r="H15" s="5" t="s">
        <v>14</v>
      </c>
      <c r="I15" s="40">
        <v>0.7</v>
      </c>
    </row>
    <row r="16" spans="1:11" x14ac:dyDescent="0.25">
      <c r="C16" s="5" t="s">
        <v>18</v>
      </c>
      <c r="D16" s="24">
        <f>D15*D11/1000</f>
        <v>7338.247875</v>
      </c>
      <c r="E16" t="s">
        <v>35</v>
      </c>
    </row>
    <row r="17" spans="1:20" x14ac:dyDescent="0.25">
      <c r="C17" s="5" t="s">
        <v>19</v>
      </c>
      <c r="D17" s="24">
        <f>(D16/8760)*1000</f>
        <v>837.69952910958898</v>
      </c>
      <c r="E17" t="s">
        <v>20</v>
      </c>
    </row>
    <row r="19" spans="1:20" x14ac:dyDescent="0.25">
      <c r="C19" s="5" t="s">
        <v>6</v>
      </c>
      <c r="D19" s="46">
        <f>(D16*1000)/1177.5</f>
        <v>6232.0576433121023</v>
      </c>
      <c r="E19" t="s">
        <v>3</v>
      </c>
    </row>
    <row r="21" spans="1:20" x14ac:dyDescent="0.25">
      <c r="C21" s="5" t="s">
        <v>7</v>
      </c>
      <c r="D21" s="24">
        <f>D16/(D14/1000)</f>
        <v>2905</v>
      </c>
      <c r="E21" t="s">
        <v>2</v>
      </c>
    </row>
    <row r="22" spans="1:20" x14ac:dyDescent="0.25">
      <c r="C22" s="5" t="s">
        <v>21</v>
      </c>
      <c r="D22" s="25">
        <f>D16/(D14/1000*8760)</f>
        <v>0.33162100456621002</v>
      </c>
    </row>
    <row r="23" spans="1:20" x14ac:dyDescent="0.25">
      <c r="C23" s="5"/>
      <c r="D23" s="6"/>
    </row>
    <row r="24" spans="1:20" x14ac:dyDescent="0.25">
      <c r="C24" s="5" t="s">
        <v>10</v>
      </c>
      <c r="D24" s="47">
        <v>1750</v>
      </c>
      <c r="E24" t="s">
        <v>13</v>
      </c>
    </row>
    <row r="25" spans="1:20" x14ac:dyDescent="0.25">
      <c r="B25" t="s">
        <v>8</v>
      </c>
      <c r="D25" s="26">
        <f>D24/D14</f>
        <v>0.69277436338984388</v>
      </c>
    </row>
    <row r="26" spans="1:20" ht="18" x14ac:dyDescent="0.35">
      <c r="J26" s="53" t="s">
        <v>74</v>
      </c>
    </row>
    <row r="27" spans="1:20" ht="53.25" customHeight="1" x14ac:dyDescent="0.25">
      <c r="J27" s="8" t="s">
        <v>64</v>
      </c>
      <c r="K27" s="14" t="s">
        <v>23</v>
      </c>
      <c r="L27" s="14" t="s">
        <v>40</v>
      </c>
      <c r="M27" s="14" t="s">
        <v>24</v>
      </c>
      <c r="N27" s="14" t="s">
        <v>25</v>
      </c>
      <c r="O27" s="13" t="s">
        <v>28</v>
      </c>
      <c r="P27" s="13" t="s">
        <v>29</v>
      </c>
      <c r="Q27" s="13" t="s">
        <v>30</v>
      </c>
      <c r="R27" s="13" t="s">
        <v>41</v>
      </c>
      <c r="S27" s="13" t="s">
        <v>22</v>
      </c>
      <c r="T27" s="12" t="s">
        <v>32</v>
      </c>
    </row>
    <row r="28" spans="1:20" x14ac:dyDescent="0.25">
      <c r="A28" s="27" t="s">
        <v>65</v>
      </c>
      <c r="J28" s="16" t="s">
        <v>73</v>
      </c>
      <c r="K28" s="10">
        <v>960</v>
      </c>
      <c r="L28" s="9">
        <v>670</v>
      </c>
      <c r="M28" s="9">
        <v>460</v>
      </c>
      <c r="N28" s="9">
        <v>980</v>
      </c>
      <c r="O28" s="9"/>
      <c r="P28" s="9"/>
      <c r="Q28" s="9"/>
      <c r="R28" s="9"/>
      <c r="S28" s="9"/>
      <c r="T28" s="9"/>
    </row>
    <row r="29" spans="1:20" x14ac:dyDescent="0.25">
      <c r="C29" s="5" t="s">
        <v>49</v>
      </c>
      <c r="D29" s="37">
        <f>D16</f>
        <v>7338.247875</v>
      </c>
      <c r="E29" t="s">
        <v>48</v>
      </c>
      <c r="J29" s="16" t="s">
        <v>26</v>
      </c>
      <c r="K29" s="10">
        <v>1100</v>
      </c>
      <c r="L29" s="9">
        <v>850</v>
      </c>
      <c r="M29" s="9">
        <v>600</v>
      </c>
      <c r="N29" s="9">
        <v>300</v>
      </c>
      <c r="O29" s="9">
        <v>120</v>
      </c>
      <c r="P29" s="9">
        <v>75</v>
      </c>
      <c r="Q29" s="9">
        <v>24</v>
      </c>
      <c r="R29" s="9">
        <v>16</v>
      </c>
      <c r="S29" s="9">
        <v>12</v>
      </c>
      <c r="T29" s="9">
        <v>10</v>
      </c>
    </row>
    <row r="30" spans="1:20" ht="18" x14ac:dyDescent="0.35">
      <c r="E30" s="5" t="s">
        <v>47</v>
      </c>
      <c r="F30" s="4">
        <f>S33*D16*1000/1000000</f>
        <v>73.382478750000004</v>
      </c>
      <c r="G30" t="s">
        <v>67</v>
      </c>
      <c r="J30" s="16" t="s">
        <v>33</v>
      </c>
      <c r="K30" s="10">
        <v>1050</v>
      </c>
      <c r="L30" s="9">
        <v>664</v>
      </c>
      <c r="M30" s="9">
        <v>433</v>
      </c>
      <c r="N30" s="9"/>
      <c r="O30" s="9"/>
      <c r="P30" s="9"/>
      <c r="Q30" s="9"/>
      <c r="R30" s="9"/>
      <c r="S30" s="9">
        <v>12</v>
      </c>
      <c r="T30" s="9">
        <v>66</v>
      </c>
    </row>
    <row r="31" spans="1:20" x14ac:dyDescent="0.25">
      <c r="J31" s="11" t="s">
        <v>39</v>
      </c>
      <c r="K31" s="17">
        <v>1058</v>
      </c>
      <c r="L31" s="18">
        <v>730</v>
      </c>
      <c r="M31" s="18">
        <v>418</v>
      </c>
      <c r="N31" s="19">
        <v>778</v>
      </c>
      <c r="O31" s="19">
        <v>13</v>
      </c>
      <c r="P31" s="19">
        <v>55</v>
      </c>
      <c r="Q31" s="19">
        <v>38</v>
      </c>
      <c r="R31" s="19">
        <v>14.1</v>
      </c>
      <c r="S31" s="19">
        <v>10</v>
      </c>
      <c r="T31" s="19">
        <v>6</v>
      </c>
    </row>
    <row r="32" spans="1:20" ht="14.45" customHeight="1" x14ac:dyDescent="0.35">
      <c r="E32" s="44" t="s">
        <v>66</v>
      </c>
      <c r="F32" s="42" t="s">
        <v>38</v>
      </c>
      <c r="G32" s="43" t="s">
        <v>63</v>
      </c>
      <c r="J32" s="30" t="s">
        <v>46</v>
      </c>
      <c r="K32" s="17">
        <v>1060</v>
      </c>
      <c r="L32" s="19">
        <v>730</v>
      </c>
      <c r="M32" s="19">
        <v>418</v>
      </c>
      <c r="N32" s="19"/>
      <c r="O32" s="19"/>
      <c r="P32" s="19">
        <v>55</v>
      </c>
      <c r="Q32" s="19">
        <v>45</v>
      </c>
      <c r="R32" s="19">
        <v>14.1</v>
      </c>
      <c r="S32" s="19">
        <v>6</v>
      </c>
      <c r="T32" s="19">
        <v>6</v>
      </c>
    </row>
    <row r="33" spans="1:20" x14ac:dyDescent="0.25">
      <c r="A33" s="55" t="s">
        <v>68</v>
      </c>
      <c r="B33" s="55"/>
      <c r="C33" s="55"/>
      <c r="D33" s="56"/>
      <c r="E33" s="15" t="s">
        <v>27</v>
      </c>
      <c r="F33" s="46">
        <f>(O33*$D$16*1000/1000000)</f>
        <v>487.99348368749997</v>
      </c>
      <c r="G33" s="46">
        <f>F30-(O33*$D$16*1000/1000000)</f>
        <v>-414.61100493749996</v>
      </c>
      <c r="J33" s="50" t="s">
        <v>34</v>
      </c>
      <c r="K33" s="51">
        <f>AVERAGE(K28:K32)</f>
        <v>1045.5999999999999</v>
      </c>
      <c r="L33" s="52">
        <f>AVERAGE(L28:L32)</f>
        <v>728.8</v>
      </c>
      <c r="M33" s="52">
        <f>AVERAGE(M28:M32)</f>
        <v>465.8</v>
      </c>
      <c r="N33" s="52">
        <f>AVERAGE(N28:N30)</f>
        <v>640</v>
      </c>
      <c r="O33" s="52">
        <f>AVERAGE(O28:O31)</f>
        <v>66.5</v>
      </c>
      <c r="P33" s="52">
        <f>AVERAGE(P28:P31)</f>
        <v>65</v>
      </c>
      <c r="Q33" s="52">
        <f>AVERAGE(Q28:Q31)</f>
        <v>31</v>
      </c>
      <c r="R33" s="52">
        <f>AVERAGE(R28:R31)</f>
        <v>15.05</v>
      </c>
      <c r="S33" s="52">
        <f>AVERAGE(S28:S32)</f>
        <v>10</v>
      </c>
      <c r="T33" s="52">
        <f>AVERAGE(T28:T32)</f>
        <v>22</v>
      </c>
    </row>
    <row r="34" spans="1:20" x14ac:dyDescent="0.25">
      <c r="A34" s="55"/>
      <c r="B34" s="55"/>
      <c r="C34" s="55"/>
      <c r="D34" s="56"/>
      <c r="E34" s="15" t="s">
        <v>36</v>
      </c>
      <c r="F34" s="46">
        <f>(P33*$D$16*1000/1000000)</f>
        <v>476.98611187500001</v>
      </c>
      <c r="G34" s="46">
        <f>F30-(P33*$D$16*1000/1000000)</f>
        <v>-403.60363312499999</v>
      </c>
    </row>
    <row r="35" spans="1:20" x14ac:dyDescent="0.25">
      <c r="A35" s="55"/>
      <c r="B35" s="55"/>
      <c r="C35" s="55"/>
      <c r="D35" s="56"/>
      <c r="E35" s="15" t="s">
        <v>30</v>
      </c>
      <c r="F35" s="46">
        <f>(Q33*$D$16*1000/1000000)</f>
        <v>227.48568412500001</v>
      </c>
      <c r="G35" s="46">
        <f>F30-(Q33*$D$16*1000/1000000)</f>
        <v>-154.10320537500002</v>
      </c>
    </row>
    <row r="36" spans="1:20" x14ac:dyDescent="0.25">
      <c r="A36" s="55"/>
      <c r="B36" s="55"/>
      <c r="C36" s="55"/>
      <c r="D36" s="56"/>
      <c r="E36" s="15" t="s">
        <v>31</v>
      </c>
      <c r="F36" s="46">
        <f>(R33*$D$16*1000/1000000)</f>
        <v>110.44063051875001</v>
      </c>
      <c r="G36" s="46">
        <f>F30-(R33*$D$16*1000/1000000)</f>
        <v>-37.058151768750008</v>
      </c>
    </row>
    <row r="37" spans="1:20" x14ac:dyDescent="0.25">
      <c r="A37" s="55"/>
      <c r="B37" s="55"/>
      <c r="C37" s="55"/>
      <c r="D37" s="56"/>
      <c r="E37" s="7" t="s">
        <v>32</v>
      </c>
      <c r="F37" s="46">
        <f>(T33*$D$16*1000/1000000)</f>
        <v>161.44145325</v>
      </c>
      <c r="G37" s="46">
        <f>F30-(T33*$D$16*1000/1000000)</f>
        <v>-88.058974499999991</v>
      </c>
    </row>
    <row r="38" spans="1:20" x14ac:dyDescent="0.25">
      <c r="E38" s="33" t="s">
        <v>37</v>
      </c>
      <c r="F38" s="46">
        <f>(M33*$D$16*1000/1000000)</f>
        <v>3418.1558601750003</v>
      </c>
      <c r="G38" s="46">
        <f>F30-(M33*$D$16*1000/1000000)</f>
        <v>-3344.7733814250005</v>
      </c>
    </row>
    <row r="39" spans="1:20" x14ac:dyDescent="0.25">
      <c r="E39" s="33" t="s">
        <v>4</v>
      </c>
      <c r="F39" s="46">
        <f>(L33*$D$16*1000/1000000)</f>
        <v>5348.1150512999993</v>
      </c>
      <c r="G39" s="46">
        <f>F30-(L33*$D$16*1000/1000000)</f>
        <v>-5274.7325725499995</v>
      </c>
    </row>
    <row r="40" spans="1:20" x14ac:dyDescent="0.25">
      <c r="E40" s="33" t="s">
        <v>5</v>
      </c>
      <c r="F40" s="46">
        <f>(K33*$D$16*1000/1000000)</f>
        <v>7672.8719780999991</v>
      </c>
      <c r="G40" s="46">
        <f>F30-(K33*$D$16*1000/1000000)</f>
        <v>-7599.4894993499993</v>
      </c>
    </row>
    <row r="42" spans="1:20" ht="30.95" customHeight="1" x14ac:dyDescent="0.25">
      <c r="E42" s="57" t="s">
        <v>69</v>
      </c>
      <c r="F42" s="58"/>
      <c r="G42" s="59" t="s">
        <v>70</v>
      </c>
      <c r="H42" s="60"/>
    </row>
    <row r="43" spans="1:20" x14ac:dyDescent="0.25">
      <c r="C43" s="5" t="s">
        <v>72</v>
      </c>
      <c r="D43" s="33" t="s">
        <v>5</v>
      </c>
      <c r="E43" s="36">
        <v>200</v>
      </c>
      <c r="F43" s="35" t="s">
        <v>53</v>
      </c>
      <c r="G43" s="45">
        <f>-($D$29*1000*E43)/1000000</f>
        <v>-1467.6495749999999</v>
      </c>
      <c r="H43" s="35" t="s">
        <v>50</v>
      </c>
    </row>
    <row r="44" spans="1:20" x14ac:dyDescent="0.25">
      <c r="C44" s="5"/>
      <c r="D44" s="33" t="s">
        <v>55</v>
      </c>
      <c r="E44" s="36">
        <v>0.09</v>
      </c>
      <c r="F44" s="35" t="s">
        <v>54</v>
      </c>
      <c r="G44" s="45">
        <f>-E44*D29*1000</f>
        <v>-660442.30874999997</v>
      </c>
      <c r="H44" s="35" t="s">
        <v>51</v>
      </c>
    </row>
    <row r="45" spans="1:20" x14ac:dyDescent="0.25">
      <c r="C45" s="5"/>
      <c r="D45" s="33" t="s">
        <v>52</v>
      </c>
      <c r="E45" s="36">
        <v>0.09</v>
      </c>
      <c r="F45" s="35" t="s">
        <v>56</v>
      </c>
      <c r="G45" s="45">
        <f>-E45*D29*1000</f>
        <v>-660442.30874999997</v>
      </c>
      <c r="H45" s="35" t="s">
        <v>71</v>
      </c>
    </row>
    <row r="46" spans="1:20" x14ac:dyDescent="0.25">
      <c r="C46" s="5"/>
      <c r="D46" s="33" t="s">
        <v>57</v>
      </c>
      <c r="E46" s="36">
        <v>200</v>
      </c>
      <c r="F46" s="35" t="s">
        <v>53</v>
      </c>
      <c r="G46" s="45">
        <f>-E46*D29*1000/1000/1000</f>
        <v>-1467.6495749999999</v>
      </c>
      <c r="H46" s="35" t="s">
        <v>58</v>
      </c>
    </row>
    <row r="47" spans="1:20" x14ac:dyDescent="0.25">
      <c r="C47" s="5"/>
      <c r="E47" s="31"/>
    </row>
    <row r="48" spans="1:20" x14ac:dyDescent="0.25">
      <c r="F48" s="5"/>
    </row>
    <row r="49" spans="6:7" x14ac:dyDescent="0.25">
      <c r="F49" s="5"/>
      <c r="G49" s="34"/>
    </row>
  </sheetData>
  <mergeCells count="4">
    <mergeCell ref="A1:K3"/>
    <mergeCell ref="A33:D37"/>
    <mergeCell ref="E42:F42"/>
    <mergeCell ref="G42:H42"/>
  </mergeCells>
  <pageMargins left="0.70866141732283472" right="0.70866141732283472" top="0.74803149606299213" bottom="0.74803149606299213" header="0.31496062992125984" footer="0.31496062992125984"/>
  <pageSetup paperSize="8" scale="45" orientation="landscape" horizontalDpi="360" verticalDpi="360" r:id="rId1"/>
  <headerFooter>
    <oddHeader>&amp;L&amp;G&amp;CValorisation énergétique dans les dossiers d'autorisation&amp;Rjuillet 2020</oddHeader>
    <oddFooter>&amp;LFrance Hydro Electricité</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Caculs</vt:lpstr>
      <vt:lpstr>Caculs!Zone_d_impression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Bellot</dc:creator>
  <cp:lastModifiedBy>Aurelie Dousset</cp:lastModifiedBy>
  <cp:lastPrinted>2020-10-22T12:22:33Z</cp:lastPrinted>
  <dcterms:created xsi:type="dcterms:W3CDTF">2020-07-24T07:32:30Z</dcterms:created>
  <dcterms:modified xsi:type="dcterms:W3CDTF">2020-10-22T12:40:18Z</dcterms:modified>
</cp:coreProperties>
</file>